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1570" windowHeight="814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<sst xmlns="http://schemas.openxmlformats.org/spreadsheetml/2006/main" count="4258" uniqueCount="2753">
  <si>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</si>
  <si>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</si>
  <si>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</si>
  <si>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</si>
  <si>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</si>
  <si>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</si>
  <si>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</si>
  <si>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</si>
  <si>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</si>
  <si>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</si>
  <si>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</si>
  <si>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</si>
  <si>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</si>
  <si>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</si>
  <si>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</si>
  <si>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</si>
  <si>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</si>
  <si>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</si>
  <si>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</si>
  <si>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</si>
  <si>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</si>
  <si>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</si>
  <si>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</si>
  <si>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</si>
  <si>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</si>
  <si>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</si>
  <si>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</si>
  <si>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</si>
  <si>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</si>
  <si>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</si>
  <si>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</si>
  <si>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</si>
  <si>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</si>
  <si>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</si>
  <si>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</si>
  <si>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</si>
  <si>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</si>
  <si>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</si>
  <si>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</si>
  <si>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</si>
  <si>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</si>
  <si>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</si>
  <si>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</si>
  <si>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</si>
  <si>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</si>
  <si>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</si>
  <si>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</si>
  <si>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</si>
  <si>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</si>
  <si>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</si>
  <si>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</si>
  <si>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</si>
  <si>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</si>
  <si>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</si>
  <si>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</si>
  <si>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</si>
  <si>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</si>
  <si>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</si>
  <si>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</si>
  <si>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</si>
  <si>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</si>
  <si>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</si>
  <si>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</si>
  <si>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</si>
  <si>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</si>
  <si>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</si>
  <si>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</si>
  <si>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</si>
  <si>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</si>
  <si>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</si>
  <si>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</si>
  <si>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</si>
  <si>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</si>
  <si>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</si>
  <si>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</si>
  <si>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</si>
  <si>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</si>
  <si>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</si>
  <si>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</si>
  <si>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</si>
  <si>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</si>
  <si>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</si>
  <si>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</si>
  <si>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</si>
  <si>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</si>
  <si>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</si>
  <si>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</si>
  <si>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</si>
  <si>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</si>
  <si>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</si>
  <si>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</si>
  <si>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</si>
  <si>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</si>
  <si>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</si>
  <si>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</si>
  <si>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</si>
  <si>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</si>
  <si>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</si>
  <si>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</si>
  <si>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</si>
  <si>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</si>
  <si>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</si>
  <si>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</si>
  <si>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</si>
  <si>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</si>
  <si>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</si>
  <si>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</si>
  <si>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</si>
  <si>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</si>
  <si>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</si>
  <si>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</si>
  <si>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</si>
  <si>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</si>
  <si>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</si>
  <si>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</si>
  <si>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</si>
  <si>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</si>
  <si>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</si>
  <si>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</si>
  <si>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</si>
  <si>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</si>
  <si>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</si>
  <si>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</si>
  <si>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</si>
  <si>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</si>
  <si>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</si>
  <si>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</si>
  <si>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</si>
  <si>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</si>
  <si>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</si>
  <si>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</si>
  <si>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</si>
  <si>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</si>
  <si>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</si>
  <si>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</si>
  <si>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</si>
  <si>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</si>
  <si>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</si>
  <si>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</si>
  <si>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</si>
  <si>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</si>
  <si>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</si>
  <si>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</si>
  <si>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</si>
  <si>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</si>
  <si>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</si>
  <si>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</si>
  <si>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</si>
  <si>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</si>
  <si>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</si>
  <si>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</si>
  <si>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</si>
  <si>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</si>
  <si>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</si>
  <si>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</si>
  <si>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</si>
  <si>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</si>
  <si>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</si>
  <si>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</si>
  <si>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</si>
  <si>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</si>
  <si>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</si>
  <si>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</si>
  <si>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</si>
  <si>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</si>
  <si>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</si>
  <si>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</si>
  <si>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</si>
  <si>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</si>
  <si>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</si>
  <si>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</si>
  <si>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</si>
  <si>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</si>
  <si>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</si>
  <si>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</si>
  <si>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</si>
  <si>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</si>
  <si>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</si>
  <si>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</si>
  <si>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</si>
  <si>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</si>
  <si>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</si>
  <si>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</si>
  <si>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</si>
  <si>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</si>
  <si>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</si>
  <si>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</si>
  <si>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</si>
  <si>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</si>
  <si>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</si>
  <si>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</si>
  <si>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</si>
  <si>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</si>
  <si>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</si>
  <si>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</si>
  <si>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</si>
  <si>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</si>
  <si>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</si>
  <si>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</si>
  <si>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</si>
  <si>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</si>
  <si>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</si>
  <si>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</si>
  <si>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</si>
  <si>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</si>
  <si>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</si>
  <si>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</si>
  <si>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</si>
  <si>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</si>
  <si>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</si>
  <si>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</si>
  <si>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</si>
  <si>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</si>
  <si>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</si>
  <si>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</si>
  <si>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</si>
  <si>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</si>
  <si>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</si>
  <si>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</si>
  <si>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</si>
  <si>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</si>
  <si>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</si>
  <si>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</si>
  <si>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</si>
  <si>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</si>
  <si>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</si>
  <si>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</si>
  <si>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</si>
  <si>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</si>
  <si>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</si>
  <si>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</si>
  <si>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</si>
  <si>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</si>
  <si>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</si>
  <si>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</si>
  <si>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</si>
  <si>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</si>
  <si>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</si>
  <si>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</si>
  <si>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</si>
  <si>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</si>
  <si>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</si>
  <si>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</si>
  <si>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</si>
  <si>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</si>
  <si>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</si>
  <si>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</si>
  <si>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</si>
  <si>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</si>
  <si>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</si>
  <si>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</si>
  <si>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</si>
  <si>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</si>
  <si>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</si>
  <si>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</si>
  <si>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</si>
  <si>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</si>
  <si>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</si>
  <si>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</si>
  <si>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</si>
  <si>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</si>
  <si>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</si>
  <si>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</si>
  <si>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</si>
  <si>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</si>
  <si>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</si>
  <si>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</si>
  <si>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</si>
  <si>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</si>
  <si>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</si>
  <si>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</si>
  <si>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</si>
  <si>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</si>
  <si>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</si>
  <si>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</si>
  <si>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</si>
  <si>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</si>
  <si>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</si>
  <si>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</si>
  <si>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</si>
  <si>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</si>
  <si>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</si>
  <si>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</si>
  <si>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</si>
  <si>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</si>
  <si>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</si>
  <si>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</si>
  <si>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</si>
  <si>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</si>
  <si>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</si>
  <si>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</si>
  <si>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</si>
  <si>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</si>
  <si>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</si>
  <si>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</si>
  <si>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</si>
  <si>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</si>
  <si>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</si>
  <si>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</si>
  <si>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</si>
  <si>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</si>
  <si>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</si>
  <si>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</si>
  <si>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</si>
  <si>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</si>
  <si>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</si>
  <si>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</si>
  <si>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</si>
  <si>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</si>
  <si>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</si>
  <si>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</si>
  <si>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</si>
  <si>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</si>
  <si>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</si>
  <si>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</si>
  <si>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</si>
  <si>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</si>
  <si>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</si>
  <si>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</si>
  <si>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</si>
  <si>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</si>
  <si>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</si>
  <si>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</si>
  <si>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</si>
  <si>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</si>
  <si>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</si>
  <si>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</si>
  <si>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</si>
  <si>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</si>
  <si>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</si>
  <si>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</si>
  <si>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</si>
  <si>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</si>
  <si>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</si>
  <si>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</si>
  <si>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</si>
  <si>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</si>
  <si>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</si>
  <si>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</si>
  <si>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</si>
  <si>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</si>
  <si>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</si>
  <si>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</si>
  <si>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</si>
  <si>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</si>
  <si>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</si>
  <si>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</si>
  <si>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</si>
  <si>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</si>
  <si>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</si>
  <si>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</si>
  <si>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</si>
  <si>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</si>
  <si>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</si>
  <si>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</si>
  <si>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</si>
  <si>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</si>
  <si>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</si>
  <si>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</si>
  <si>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</si>
  <si>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</si>
  <si>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</si>
  <si>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</si>
  <si>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</si>
  <si>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</si>
  <si>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</si>
  <si>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</si>
  <si>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</si>
  <si>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</si>
  <si>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</si>
  <si>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</si>
  <si>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</si>
  <si>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</si>
  <si>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</si>
  <si>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</si>
  <si>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</si>
  <si>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</si>
  <si>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</si>
  <si>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</si>
  <si>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</si>
  <si>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</si>
  <si>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</si>
  <si>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</si>
  <si>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</si>
  <si>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</si>
  <si>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</si>
  <si>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</si>
  <si>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</si>
  <si>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</si>
  <si>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</si>
  <si>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</si>
  <si>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</si>
  <si>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</si>
  <si>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</si>
  <si>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</si>
  <si>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</si>
  <si>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</si>
  <si>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</si>
  <si>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</si>
  <si>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</si>
  <si>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</si>
  <si>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</si>
  <si>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</si>
  <si>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</si>
  <si>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</si>
  <si>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</si>
  <si>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</si>
  <si>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</si>
  <si>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</si>
  <si>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</si>
  <si>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</si>
  <si>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</si>
  <si>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</si>
  <si>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</si>
  <si>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</si>
  <si>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</si>
  <si>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</si>
  <si>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</si>
  <si>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</si>
  <si>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</si>
  <si>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</si>
  <si>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</si>
  <si>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</si>
  <si>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</si>
  <si>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</si>
  <si>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</si>
  <si>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</si>
  <si>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</si>
  <si>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</si>
  <si>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</si>
  <si>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</si>
  <si>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</si>
  <si>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</si>
  <si>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</si>
  <si>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</si>
  <si>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</si>
  <si>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</si>
  <si>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</si>
  <si>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</si>
  <si>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</si>
  <si>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</si>
  <si>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</si>
  <si>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</si>
  <si>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</si>
  <si>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</si>
  <si>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</si>
  <si>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</si>
  <si>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</si>
  <si>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</si>
  <si>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</si>
  <si>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</si>
  <si>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</si>
  <si>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</si>
  <si>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</si>
  <si>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</si>
  <si>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</si>
  <si>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</si>
  <si>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</si>
  <si>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</si>
  <si>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</si>
  <si>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</si>
  <si>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</si>
  <si>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</si>
  <si>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</si>
  <si>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</si>
  <si>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</si>
  <si>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</si>
  <si>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</si>
  <si>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</si>
  <si>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</si>
  <si>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</si>
  <si>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</si>
  <si>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</si>
  <si>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</si>
  <si>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</si>
  <si>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</si>
  <si>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</si>
  <si>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</si>
  <si>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</si>
  <si>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</si>
  <si>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</si>
  <si>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</si>
  <si>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</si>
  <si>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</si>
  <si>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</si>
  <si>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</si>
  <si>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</si>
  <si>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</si>
  <si>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</si>
  <si>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</si>
  <si>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</si>
  <si>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</si>
  <si>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</si>
  <si>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</si>
  <si>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</si>
  <si>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</si>
  <si>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</si>
  <si>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</si>
  <si>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</si>
  <si>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</si>
  <si>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</si>
  <si>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</si>
  <si>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</si>
  <si>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</si>
  <si>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</si>
  <si>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</si>
  <si>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</si>
  <si>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</si>
  <si>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</si>
  <si>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</si>
  <si>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</si>
  <si>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</si>
  <si>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</si>
  <si>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</si>
  <si>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</si>
  <si>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</si>
  <si>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</si>
  <si>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</si>
  <si>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</si>
  <si>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</si>
  <si>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</si>
  <si>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</si>
  <si>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</si>
  <si>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</si>
  <si>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</si>
  <si>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</si>
  <si>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</si>
  <si>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</si>
  <si>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</si>
  <si>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</si>
  <si>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</si>
  <si>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</si>
  <si>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</si>
  <si>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</si>
  <si>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</si>
  <si>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</si>
  <si>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</si>
  <si>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</si>
  <si>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</si>
  <si>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</si>
  <si>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</si>
  <si>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</si>
  <si>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</si>
  <si>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</si>
  <si>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</si>
  <si>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</si>
  <si>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</si>
  <si>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</si>
  <si>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</si>
  <si>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</si>
  <si>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</si>
  <si>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</si>
  <si>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</si>
  <si>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</si>
  <si>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</si>
  <si>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</si>
  <si>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</si>
  <si>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</si>
  <si>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</si>
  <si>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</si>
  <si>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</si>
  <si>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</si>
  <si>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</si>
  <si>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</si>
  <si>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</si>
  <si>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</si>
  <si>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</si>
  <si>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</si>
  <si>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</si>
  <si>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</si>
  <si>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</si>
  <si>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</si>
  <si>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</si>
  <si>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</si>
  <si>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</si>
  <si>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</si>
  <si>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</si>
  <si>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</si>
  <si>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</si>
  <si>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</si>
  <si>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</si>
  <si>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</si>
  <si>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</si>
  <si>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</si>
  <si>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</si>
  <si>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</si>
  <si>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</si>
  <si>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</si>
  <si>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</si>
  <si>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</si>
  <si>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</si>
  <si>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</si>
  <si>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</si>
  <si>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</si>
  <si>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</si>
  <si>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</si>
  <si>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</si>
  <si>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</si>
  <si>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</si>
  <si>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</si>
  <si>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</si>
  <si>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</si>
  <si>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</si>
  <si>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</si>
  <si>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</si>
  <si>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</si>
  <si>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</si>
  <si>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</si>
  <si>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</si>
  <si>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</si>
  <si>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</si>
  <si>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</si>
  <si>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</si>
  <si>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</si>
  <si>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</si>
  <si>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</si>
  <si>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</si>
  <si>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</si>
  <si>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</si>
  <si>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</si>
  <si>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</si>
  <si>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</si>
  <si>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</si>
  <si>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</si>
  <si>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</si>
  <si>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</si>
  <si>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</si>
  <si>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</si>
  <si>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</si>
  <si>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</si>
  <si>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</si>
  <si>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</si>
  <si>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</si>
  <si>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</si>
  <si>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</si>
  <si>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</si>
  <si>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</si>
  <si>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</si>
  <si>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</si>
  <si>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</si>
  <si>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</si>
  <si>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</si>
  <si>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</si>
  <si>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</si>
  <si>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</si>
  <si>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</si>
  <si>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</si>
  <si>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</si>
  <si>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</si>
  <si>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</si>
  <si>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</si>
  <si>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</si>
  <si>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</si>
  <si>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</si>
  <si>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</si>
  <si>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</si>
  <si>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</si>
  <si>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</si>
  <si>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</si>
  <si>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</si>
  <si>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</si>
  <si>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</si>
  <si>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</si>
  <si>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</si>
  <si>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</si>
  <si>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</si>
  <si>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</si>
  <si>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</si>
  <si>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</si>
  <si>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</si>
  <si>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</si>
  <si>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</si>
  <si>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</si>
  <si>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</si>
  <si>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</si>
  <si>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</si>
  <si>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</si>
  <si>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</si>
  <si>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</si>
  <si>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</si>
  <si>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</si>
  <si>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</si>
  <si>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</si>
  <si>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</si>
  <si>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</si>
  <si>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</si>
  <si>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</si>
  <si>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</si>
  <si>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</si>
  <si>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</si>
  <si>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</si>
  <si>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</si>
  <si>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</si>
  <si>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</si>
  <si>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</si>
  <si>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</si>
  <si>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</si>
  <si>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</si>
  <si>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</si>
  <si>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</si>
  <si>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</si>
  <si>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</si>
  <si>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</si>
  <si>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</si>
  <si>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</si>
  <si>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</si>
  <si>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</si>
  <si>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</si>
  <si>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</si>
  <si>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</si>
  <si>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</si>
  <si>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</si>
  <si>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</si>
  <si>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</si>
  <si>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</si>
  <si>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</si>
  <si>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</si>
  <si>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</si>
  <si>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</si>
  <si>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</si>
  <si>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</si>
  <si>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</si>
  <si>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</si>
  <si>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</si>
  <si>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</si>
  <si>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</si>
  <si>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</si>
  <si>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</si>
  <si>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</si>
  <si>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</si>
  <si>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</si>
  <si>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</si>
  <si>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</si>
  <si>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</si>
  <si>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</si>
  <si>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</si>
  <si>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</si>
  <si>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</si>
  <si>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</si>
  <si>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</si>
  <si>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</si>
  <si>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</si>
  <si>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</si>
  <si>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</si>
  <si>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</si>
  <si>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</si>
  <si>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</si>
  <si>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</si>
  <si>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</si>
  <si>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</si>
  <si>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</si>
  <si>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</si>
  <si>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</si>
  <si>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</si>
  <si>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</si>
  <si>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</si>
  <si>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</si>
  <si>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</si>
  <si>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</si>
  <si>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</si>
  <si>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</si>
  <si>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</si>
  <si>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</si>
  <si>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</si>
  <si>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</si>
  <si>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</si>
  <si>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</si>
  <si>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</si>
  <si>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</si>
  <si>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</si>
  <si>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</si>
  <si>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</si>
  <si>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</si>
  <si>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</si>
  <si>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</si>
  <si>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</si>
  <si>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</si>
  <si>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</si>
  <si>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</si>
  <si>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</si>
  <si>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</si>
  <si>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</si>
  <si>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</si>
  <si>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</si>
  <si>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</si>
  <si>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</si>
  <si>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</si>
  <si>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</si>
  <si>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</si>
  <si>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</si>
  <si>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</si>
  <si>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</si>
  <si>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</si>
  <si>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</si>
  <si>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</si>
  <si>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</si>
  <si>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</si>
  <si>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</si>
  <si>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</si>
  <si>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</si>
  <si>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</si>
  <si>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</si>
  <si>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</si>
  <si>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</si>
  <si>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</si>
  <si>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</si>
  <si>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</si>
  <si>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</si>
  <si>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</si>
  <si>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</si>
  <si>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</si>
  <si>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</si>
  <si>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</si>
  <si>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</si>
  <si>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</si>
  <si>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</si>
  <si>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</si>
  <si>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</si>
  <si>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</si>
  <si>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</si>
  <si>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</si>
  <si>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</si>
  <si>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</si>
  <si>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</si>
  <si>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</si>
  <si>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</si>
  <si>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</si>
  <si>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</si>
  <si>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</si>
  <si>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</si>
  <si>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</si>
  <si>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</si>
  <si>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</si>
  <si>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</si>
  <si>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</si>
  <si>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</si>
  <si>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</si>
  <si>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</si>
  <si>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</si>
  <si>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</si>
  <si>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</si>
  <si>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</si>
  <si>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</si>
  <si>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</si>
  <si>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</si>
  <si>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</si>
  <si>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</si>
  <si>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</si>
  <si>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</si>
  <si>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</si>
  <si>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</si>
  <si>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</si>
  <si>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</si>
  <si>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</si>
  <si>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</si>
  <si>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</si>
  <si>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</si>
  <si>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</si>
  <si>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</si>
  <si>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</si>
  <si>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</si>
  <si>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</si>
  <si>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</si>
  <si>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</si>
  <si>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</si>
  <si>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</si>
  <si>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</si>
  <si>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</si>
  <si>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</si>
  <si>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</si>
  <si>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</si>
  <si>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</si>
  <si>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</si>
  <si>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</si>
  <si>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</si>
  <si>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</si>
  <si>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</si>
  <si>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</si>
  <si>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</si>
  <si>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</si>
  <si>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</si>
  <si>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</si>
  <si>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</si>
  <si>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</si>
  <si>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</si>
  <si>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</si>
  <si>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</si>
  <si>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</si>
  <si>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</si>
  <si>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</si>
  <si>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</si>
  <si>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</si>
  <si>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</si>
  <si>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</si>
  <si>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</si>
  <si>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</si>
  <si>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</si>
  <si>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</si>
  <si>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</si>
  <si>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</si>
  <si>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</si>
  <si>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</si>
  <si>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</si>
  <si>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</si>
  <si>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</si>
  <si>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</si>
  <si>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</si>
  <si>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</si>
  <si>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</si>
  <si>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</si>
  <si>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</si>
  <si>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</si>
  <si>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</si>
  <si>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</si>
  <si>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</si>
  <si>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</si>
  <si>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</si>
  <si>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</si>
  <si>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</si>
  <si>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</si>
  <si>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</si>
  <si>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</si>
  <si>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</si>
  <si>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</si>
  <si>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</si>
  <si>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</si>
  <si>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</si>
  <si>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</si>
  <si>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</si>
  <si>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</si>
  <si>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</si>
  <si>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</si>
  <si>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</si>
  <si>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</si>
  <si>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</si>
  <si>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</si>
  <si>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</si>
  <si>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</si>
  <si>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</si>
  <si>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</si>
  <si>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</si>
  <si>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</si>
  <si>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</si>
  <si>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</si>
  <si>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</si>
  <si>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</si>
  <si>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</si>
  <si>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</si>
  <si>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</si>
  <si>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</si>
  <si>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</si>
  <si>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</si>
  <si>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</si>
  <si>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</si>
  <si>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</si>
  <si>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</si>
  <si>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</si>
  <si>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</si>
  <si>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</si>
  <si>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</si>
  <si>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</si>
  <si>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</si>
  <si>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</si>
  <si>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</si>
  <si>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</si>
  <si>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</si>
  <si>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</si>
  <si>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</si>
  <si>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</si>
  <si>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</si>
  <si>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</si>
  <si>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</si>
  <si>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</si>
  <si>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</si>
  <si>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</si>
  <si>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</si>
  <si>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</si>
  <si>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</si>
  <si>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</si>
  <si>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</si>
  <si>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</si>
  <si>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</si>
  <si>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</si>
  <si>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</si>
  <si>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</si>
  <si>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</si>
  <si>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</si>
  <si>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</si>
  <si>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</si>
  <si>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</si>
  <si>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</si>
  <si>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</si>
  <si>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</si>
  <si>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</si>
  <si>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</si>
  <si>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</si>
  <si>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</si>
  <si>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</si>
  <si>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</si>
  <si>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</si>
  <si>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</si>
  <si>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</si>
  <si>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</si>
  <si>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</si>
  <si>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</si>
  <si>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</si>
  <si>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</si>
  <si>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</si>
  <si>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</si>
  <si>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</si>
  <si>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</si>
  <si>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</si>
  <si>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</si>
  <si>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</si>
  <si>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</si>
  <si>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</si>
  <si>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</si>
  <si>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</si>
  <si>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</si>
  <si>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</si>
  <si>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</si>
  <si>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</si>
  <si>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</si>
  <si>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</si>
  <si>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</si>
  <si>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</si>
  <si>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</si>
  <si>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</si>
  <si>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</si>
  <si>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</si>
  <si>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</si>
  <si>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</si>
  <si>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</si>
  <si>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</si>
  <si>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</si>
  <si>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</si>
  <si>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</si>
  <si>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</si>
  <si>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</si>
  <si>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</si>
  <si>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</si>
  <si>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</si>
  <si>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</si>
  <si>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</si>
  <si>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</si>
  <si>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</si>
  <si>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</si>
  <si>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</si>
  <si>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</si>
  <si>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</si>
  <si>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</si>
  <si>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</si>
  <si>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</si>
  <si>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</si>
  <si>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</si>
  <si>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</si>
  <si>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</si>
  <si>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</si>
  <si>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</si>
  <si>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</si>
  <si>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</si>
  <si>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</si>
  <si>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</si>
  <si>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</si>
  <si>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</si>
  <si>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</si>
  <si>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</si>
  <si>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</si>
  <si>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</si>
  <si>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</si>
  <si>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</si>
  <si>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</si>
  <si>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</si>
  <si>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</si>
  <si>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</si>
  <si>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</si>
  <si>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</si>
  <si>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</si>
  <si>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</si>
  <si>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</si>
  <si>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</si>
  <si>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</si>
  <si>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</si>
  <si>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</si>
  <si>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</si>
  <si>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</si>
  <si>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</si>
  <si>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</si>
  <si>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</si>
  <si>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</si>
  <si>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</si>
  <si>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</si>
  <si>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</si>
  <si>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</si>
  <si>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</si>
  <si>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</si>
  <si>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</si>
  <si>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</si>
  <si>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</si>
  <si>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</si>
  <si>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</si>
  <si>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</si>
  <si>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</si>
  <si>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</si>
  <si>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</si>
  <si>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</si>
  <si>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</si>
  <si>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</si>
  <si>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</si>
  <si>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</si>
  <si>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</si>
  <si>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</si>
  <si>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</si>
  <si>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</si>
  <si>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</si>
  <si>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</si>
  <si>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</si>
  <si>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</si>
  <si>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</si>
  <si>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</si>
  <si>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</si>
  <si>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</si>
  <si>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</si>
  <si>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</si>
  <si>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</si>
  <si>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</si>
  <si>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</si>
  <si>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</si>
  <si>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</si>
  <si>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</si>
  <si>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</si>
  <si>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</si>
  <si>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</si>
  <si>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</si>
  <si>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</si>
  <si>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</si>
  <si>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</si>
  <si>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</si>
  <si>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</si>
  <si>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</si>
  <si>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</si>
  <si>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</si>
  <si>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</si>
  <si>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</si>
  <si>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</si>
  <si>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</si>
  <si>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</si>
  <si>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</si>
  <si>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</si>
  <si>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</si>
  <si>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</si>
  <si>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</si>
  <si>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</si>
  <si>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</si>
  <si>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</si>
  <si>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</si>
  <si>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</si>
  <si>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</si>
  <si>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</si>
  <si>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</si>
  <si>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</si>
  <si>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</si>
  <si>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</si>
  <si>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</si>
  <si>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</si>
  <si>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</si>
  <si>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</si>
  <si>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</si>
  <si>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</si>
  <si>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</si>
  <si>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</si>
  <si>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</si>
  <si>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</si>
  <si>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</si>
  <si>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</si>
  <si>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</si>
  <si>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</si>
  <si>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</si>
  <si>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</si>
  <si>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</si>
  <si>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</si>
  <si>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</si>
  <si>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</si>
  <si>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</si>
  <si>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</si>
  <si>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</si>
  <si>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</si>
  <si>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</si>
  <si>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</si>
  <si>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</si>
  <si>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</si>
  <si>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</si>
  <si>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</si>
  <si>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</si>
  <si>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</si>
  <si>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</si>
  <si>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</si>
  <si>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</si>
  <si>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</si>
  <si>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</si>
  <si>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</si>
  <si>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</si>
  <si>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</si>
  <si>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</si>
  <si>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</si>
  <si>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</si>
  <si>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</si>
  <si>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</si>
  <si>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</si>
  <si>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</si>
  <si>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</si>
  <si>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</si>
  <si>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</si>
  <si>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</si>
  <si>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</si>
  <si>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</si>
  <si>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</si>
  <si>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</si>
  <si>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</si>
  <si>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</si>
  <si>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</si>
  <si>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</si>
  <si>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</si>
  <si>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</si>
  <si>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</si>
  <si>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</si>
  <si>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</si>
  <si>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</si>
  <si>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</si>
  <si>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</si>
  <si>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</si>
  <si>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</si>
  <si>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</si>
  <si>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</si>
  <si>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</si>
  <si>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</si>
  <si>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</si>
  <si>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</si>
  <si>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</si>
  <si>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</si>
  <si>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</si>
  <si>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</si>
  <si>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</si>
  <si>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</si>
  <si>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</si>
  <si>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</si>
  <si>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</si>
  <si>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</si>
  <si>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</si>
  <si>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</si>
  <si>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</si>
  <si>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</si>
  <si>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</si>
  <si>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</si>
  <si>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</si>
  <si>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</si>
  <si>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</si>
  <si>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</si>
  <si>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</si>
  <si>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</si>
  <si>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</si>
  <si>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</si>
  <si>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</si>
  <si>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</si>
  <si>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</si>
  <si>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</si>
  <si>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</si>
  <si>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</si>
  <si>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</si>
  <si>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</si>
  <si>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</si>
  <si>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</si>
  <si>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</si>
  <si>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</si>
  <si>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</si>
  <si>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</si>
  <si>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</si>
  <si>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</si>
  <si>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</si>
  <si>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</si>
  <si>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</si>
  <si>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</si>
  <si>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</si>
  <si>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</si>
  <si>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</si>
  <si>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</si>
  <si>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</si>
  <si>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</si>
  <si>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</si>
  <si>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</si>
  <si>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</si>
  <si>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</si>
  <si>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</si>
  <si>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</si>
  <si>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</si>
  <si>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</si>
  <si>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</si>
  <si>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</si>
  <si>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</si>
  <si>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</si>
  <si>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</si>
  <si>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</si>
  <si>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</si>
  <si>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</si>
  <si>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</si>
  <si>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</si>
  <si>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</si>
  <si>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</si>
  <si>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</si>
  <si>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</si>
  <si>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</si>
  <si>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</si>
  <si>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</si>
  <si>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</si>
  <si>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</si>
  <si>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</si>
  <si>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</si>
  <si>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</si>
  <si>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</si>
  <si>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</si>
  <si>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</si>
  <si>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</si>
  <si>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</si>
  <si>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</si>
  <si>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</si>
  <si>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</si>
  <si>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</si>
  <si>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</si>
  <si>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</si>
  <si>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</si>
  <si>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</si>
  <si>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</si>
  <si>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</si>
  <si>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</si>
  <si>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</si>
  <si>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</si>
  <si>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</si>
  <si>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</si>
  <si>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</si>
  <si>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</si>
  <si>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</si>
  <si>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</si>
  <si>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</si>
  <si>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</si>
  <si>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</si>
  <si>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</si>
  <si>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</si>
  <si>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</si>
  <si>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</si>
  <si>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</si>
  <si>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</si>
  <si>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</si>
  <si>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</si>
  <si>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</si>
  <si>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</si>
  <si>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</si>
  <si>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</si>
  <si>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</si>
  <si>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</si>
  <si>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</si>
  <si>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</si>
  <si>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</si>
  <si>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</si>
  <si>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</si>
  <si>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</si>
  <si>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</si>
  <si>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</si>
  <si>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</si>
  <si>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</si>
  <si>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</si>
  <si>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</si>
  <si>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</si>
  <si>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</si>
  <si>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</si>
  <si>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</si>
  <si>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</si>
  <si>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</si>
  <si>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</si>
  <si>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</si>
  <si>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</si>
  <si>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</si>
  <si>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</si>
  <si>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</si>
  <si>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</si>
  <si>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</si>
  <si>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</si>
  <si>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</si>
  <si>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</si>
  <si>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</si>
  <si>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</si>
  <si>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</si>
  <si>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</si>
  <si>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</si>
  <si>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</si>
  <si>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</si>
  <si>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</si>
  <si>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</si>
  <si>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</si>
  <si>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</si>
  <si>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</si>
  <si>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</si>
  <si>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</si>
  <si>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</si>
  <si>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</si>
  <si>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</si>
  <si>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</si>
  <si>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</si>
  <si>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</si>
  <si>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</si>
  <si>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</si>
  <si>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</si>
  <si>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</si>
  <si>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</si>
  <si>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</si>
  <si>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</si>
  <si>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</si>
  <si>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</si>
  <si>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</si>
  <si>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</si>
  <si>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</si>
  <si>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</si>
  <si>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</si>
  <si>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</si>
  <si>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</si>
  <si>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</si>
  <si>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</si>
  <si>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</si>
  <si>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</si>
  <si>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</si>
  <si>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</si>
  <si>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</si>
  <si>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</si>
  <si>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</si>
  <si>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</si>
  <si>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</si>
  <si>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</si>
  <si>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</si>
  <si>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</si>
  <si>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</si>
  <si>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</si>
  <si>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</si>
  <si>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</si>
  <si>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</si>
  <si>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</si>
  <si>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</si>
  <si>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</si>
  <si>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</si>
  <si>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</si>
  <si>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</si>
  <si>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</si>
  <si>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</si>
  <si>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</si>
  <si>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</si>
  <si>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</si>
  <si>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</si>
  <si>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</si>
  <si>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</si>
  <si>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</si>
  <si>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</si>
  <si>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</si>
  <si>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</si>
  <si>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</si>
  <si>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</si>
  <si>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</si>
  <si>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</si>
  <si>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</si>
  <si>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</si>
  <si>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</si>
  <si>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</si>
  <si>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</si>
  <si>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</si>
  <si>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</si>
  <si>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</si>
  <si>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</si>
  <si>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</si>
  <si>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</si>
  <si>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</si>
  <si>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</si>
  <si>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</si>
  <si>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</si>
  <si>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</si>
  <si>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</si>
  <si>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</si>
  <si>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</si>
  <si>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</si>
  <si>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</si>
  <si>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</si>
  <si>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</si>
  <si>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</si>
  <si>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</si>
  <si>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</si>
  <si>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</si>
  <si>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</si>
  <si>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</si>
  <si>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</si>
  <si>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</si>
  <si>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</si>
  <si>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</si>
  <si>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</si>
  <si>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</si>
  <si>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</si>
  <si>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</si>
  <si>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</si>
  <si>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</si>
  <si>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</si>
  <si>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</si>
  <si>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</si>
  <si>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</si>
  <si>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</si>
  <si>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</si>
  <si>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</si>
  <si>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</si>
  <si>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</si>
  <si>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</si>
  <si>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</si>
  <si>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</si>
  <si>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</si>
  <si>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</si>
  <si>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</si>
  <si>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</si>
  <si>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</si>
  <si>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</si>
  <si>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</si>
  <si>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</si>
  <si>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</si>
  <si>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</si>
  <si>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</si>
  <si>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</si>
  <si>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</si>
  <si>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</si>
  <si>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</si>
  <si>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</si>
  <si>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</si>
  <si>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</si>
  <si>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</si>
  <si>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</si>
  <si>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</si>
  <si>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</si>
  <si>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</si>
  <si>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</si>
  <si>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</si>
  <si>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</si>
  <si>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</si>
  <si>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</si>
  <si>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</si>
  <si>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</si>
  <si>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</si>
  <si>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</si>
  <si>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</si>
  <si>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</si>
  <si>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</si>
  <si>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</si>
  <si>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</si>
  <si>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</si>
  <si>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</si>
  <si>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</si>
  <si>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</si>
  <si>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</si>
  <si>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</si>
  <si>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</si>
  <si>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</si>
  <si>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</si>
  <si>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</si>
  <si>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</si>
  <si>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</si>
  <si>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</si>
  <si>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</si>
  <si>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</si>
  <si>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</si>
  <si>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</si>
  <si>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</si>
  <si>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</si>
  <si>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</si>
  <si>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</si>
  <si>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</si>
  <si>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</si>
  <si>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</si>
  <si>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</si>
  <si>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</si>
  <si>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</si>
  <si>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</si>
  <si>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</si>
  <si>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</si>
  <si>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</si>
  <si>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</si>
  <si>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</si>
  <si>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</si>
  <si>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</si>
  <si>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</si>
  <si>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</si>
  <si>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</si>
  <si>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</si>
  <si>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</si>
  <si>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</si>
  <si>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</si>
  <si>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</si>
  <si>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</si>
  <si>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</si>
  <si>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</si>
  <si>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</si>
  <si>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</si>
  <si>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</si>
  <si>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</si>
  <si>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</si>
  <si>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</si>
  <si>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</si>
  <si>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</si>
  <si>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</si>
  <si>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</si>
  <si>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</si>
  <si>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</si>
  <si>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</si>
  <si>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</si>
  <si>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</si>
  <si>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</si>
  <si>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</si>
  <si>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</si>
  <si>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</si>
  <si>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</si>
  <si>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</si>
  <si>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</si>
  <si>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</si>
  <si>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</si>
  <si>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</si>
  <si>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</si>
  <si>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</si>
  <si>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</si>
  <si>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</si>
  <si>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</si>
  <si>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</si>
  <si>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</si>
  <si>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</si>
  <si>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</si>
  <si>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</si>
  <si>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</si>
  <si>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</si>
  <si>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</si>
  <si>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</si>
  <si>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</si>
  <si>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</si>
  <si>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</si>
  <si>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</si>
  <si>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</si>
  <si>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</si>
  <si>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</si>
  <si>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</si>
  <si>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</si>
  <si>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</si>
  <si>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</si>
  <si>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</si>
  <si>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</si>
  <si>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</si>
  <si>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</si>
  <si>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</si>
  <si>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</si>
  <si>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</si>
  <si>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</si>
  <si>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</si>
  <si>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</si>
  <si>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</si>
  <si>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</si>
  <si>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</si>
  <si>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</si>
  <si>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</si>
  <si>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</si>
  <si>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</si>
  <si>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</si>
  <si>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</si>
  <si>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</si>
  <si>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</si>
  <si>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</si>
  <si>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</si>
  <si>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</si>
  <si>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</si>
  <si>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</si>
  <si>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</si>
  <si>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</si>
  <si>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</si>
  <si>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</si>
  <si>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</si>
  <si>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</si>
  <si>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</si>
  <si>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</si>
  <si>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</si>
  <si>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</si>
  <si>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</si>
  <si>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</si>
  <si>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</si>
  <si>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</si>
  <si>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</si>
  <si>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</si>
  <si>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</si>
  <si>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</si>
  <si>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</si>
  <si>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</si>
  <si>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</si>
  <si>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</si>
  <si>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</si>
  <si>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</si>
  <si>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</si>
  <si>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</si>
  <si>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</si>
  <si>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</si>
  <si>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</si>
  <si>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</si>
  <si>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</si>
  <si>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</si>
  <si>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</si>
  <si>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</si>
  <si>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</si>
  <si>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</si>
  <si>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</si>
  <si>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</si>
  <si>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</si>
  <si>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</si>
  <si>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</si>
  <si>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</si>
  <si>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</si>
  <si>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</si>
  <si>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</si>
  <si>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</si>
  <si>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</si>
  <si>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</si>
  <si>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</si>
  <si>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</si>
  <si>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</si>
  <si>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</si>
  <si>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</si>
  <si>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</si>
  <si>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</si>
  <si>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</si>
  <si>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</si>
  <si>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</si>
  <si>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</si>
  <si>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</si>
  <si>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</si>
  <si>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</si>
  <si>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</si>
  <si>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</si>
  <si>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</si>
  <si>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</si>
  <si>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</si>
  <si>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</si>
  <si>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</si>
  <si>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</si>
  <si>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</si>
  <si>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</si>
  <si>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</si>
  <si>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</si>
  <si>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</si>
  <si>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</si>
  <si>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</si>
  <si>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</si>
  <si>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</si>
  <si>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</si>
  <si>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</si>
  <si>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</si>
  <si>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</si>
  <si>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</si>
  <si>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</si>
  <si>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</si>
  <si>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</si>
  <si>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</si>
  <si>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</si>
  <si>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</si>
  <si>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</si>
  <si>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</si>
  <si>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</si>
  <si>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</si>
  <si>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</si>
  <si>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</si>
  <si>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</si>
  <si>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</si>
  <si>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</si>
  <si>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</si>
  <si>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</si>
  <si>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</si>
  <si>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</si>
  <si>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</si>
  <si>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</si>
  <si>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</si>
  <si>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</si>
  <si>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</si>
  <si>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</si>
  <si>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</si>
  <si>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</si>
  <si>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</si>
  <si>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</si>
  <si>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</si>
  <si>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</si>
  <si>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</si>
  <si>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</si>
  <si>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</si>
  <si>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</si>
  <si>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</si>
  <si>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</si>
  <si>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</si>
  <si>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</si>
  <si>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</si>
  <si>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</si>
  <si>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</si>
  <si>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</si>
  <si>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</si>
  <si>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</si>
  <si>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</si>
  <si>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</si>
  <si>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</si>
  <si>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</si>
  <si>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</si>
  <si>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</si>
  <si>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</si>
  <si>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</si>
  <si>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</si>
  <si>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</si>
  <si>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</si>
  <si>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</si>
  <si>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</si>
  <si>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</si>
  <si>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</si>
  <si>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</si>
  <si>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</si>
  <si>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</si>
  <si>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</si>
  <si>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</si>
  <si>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</si>
  <si>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</si>
  <si>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</si>
  <si>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</si>
  <si>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</si>
  <si>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</si>
  <si>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</si>
  <si>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</si>
  <si>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</si>
  <si>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</si>
  <si>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</si>
  <si>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</si>
  <si>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</si>
  <si>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</si>
  <si>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</si>
  <si>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</si>
  <si>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</si>
  <si>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</si>
  <si>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</si>
  <si>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</si>
  <si>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</si>
  <si>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</si>
  <si>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</si>
  <si>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</si>
  <si>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</si>
  <si>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</si>
  <si>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</si>
  <si>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</si>
  <si>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</si>
  <si>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</si>
  <si>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</si>
  <si>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</si>
  <si>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</si>
  <si>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</si>
  <si>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</si>
  <si>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</si>
  <si>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</si>
  <si>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</si>
  <si>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</si>
  <si>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</si>
  <si>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</si>
  <si>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</si>
  <si>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</si>
  <si>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</si>
  <si>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</si>
  <si>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</si>
  <si>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</si>
  <si>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</si>
  <si>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</si>
  <si>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</si>
  <si>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</si>
  <si>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</si>
  <si>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</si>
  <si>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</si>
  <si>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</si>
  <si>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</si>
  <si>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</si>
  <si>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</si>
  <si>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</si>
  <si>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</si>
  <si>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</si>
  <si>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</si>
  <si>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</si>
  <si>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</si>
  <si>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</si>
  <si>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</si>
  <si>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</si>
  <si>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</si>
  <si>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</si>
  <si>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</si>
  <si>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</si>
  <si>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</si>
  <si>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</si>
  <si>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</si>
  <si>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</si>
  <si>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</si>
  <si>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</si>
  <si>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</si>
  <si>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</si>
  <si>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</si>
  <si>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</si>
  <si>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</si>
  <si>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</si>
  <si>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</si>
  <si>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</si>
  <si>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</si>
  <si>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</si>
  <si>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</si>
  <si>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</si>
  <si>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</si>
  <si>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</si>
  <si>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</si>
  <si>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</si>
  <si>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</si>
  <si>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</si>
  <si>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</si>
  <si>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</si>
  <si>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</si>
  <si>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</si>
  <si>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</si>
  <si>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</si>
  <si>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</si>
  <si>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</si>
  <si>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</si>
  <si>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</si>
  <si>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</si>
  <si>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</si>
  <si>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</si>
  <si>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</si>
  <si>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</si>
  <si>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</si>
  <si>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</si>
  <si>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</si>
  <si>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</si>
  <si>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</si>
  <si>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</si>
  <si>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</si>
  <si>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</si>
  <si>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</si>
  <si>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</si>
  <si>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</si>
  <si>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</si>
  <si>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</si>
  <si>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</si>
  <si>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</si>
  <si>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</si>
  <si>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</si>
  <si>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</si>
  <si>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</si>
  <si>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</si>
  <si>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</si>
  <si>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</si>
  <si>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</si>
  <si>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</si>
  <si>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</si>
  <si>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</si>
  <si>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</si>
  <si>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</si>
  <si>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</si>
  <si>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</si>
  <si>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</si>
  <si>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</si>
  <si>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</si>
  <si>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</si>
  <si>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</si>
  <si>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</si>
  <si>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</si>
  <si>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</si>
  <si>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</si>
  <si>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</si>
  <si>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</si>
  <si>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</si>
  <si>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</si>
  <si>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</si>
  <si>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</si>
  <si>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</si>
  <si>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</si>
  <si>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</si>
  <si>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</si>
  <si>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</si>
  <si>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</si>
  <si>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</si>
  <si>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</si>
  <si>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</si>
  <si>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</si>
  <si>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</si>
  <si>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</si>
  <si>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</si>
  <si>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</si>
  <si>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</si>
  <si>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</si>
  <si>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</si>
  <si>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</si>
  <si>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</si>
  <si>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</si>
  <si>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</si>
  <si>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</si>
  <si>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</si>
  <si>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</si>
  <si>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</si>
  <si>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</si>
  <si>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</si>
  <si>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</si>
  <si>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</si>
  <si>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</si>
  <si>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</si>
  <si>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</si>
  <si>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</si>
  <si>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</si>
  <si>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</si>
  <si>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</si>
  <si>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</si>
  <si>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</si>
  <si>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</si>
  <si>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</si>
  <si>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</si>
  <si>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</si>
  <si>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</si>
  <si>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</si>
  <si>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</si>
  <si>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</si>
  <si>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</si>
  <si>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</si>
  <si>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</si>
  <si>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</si>
  <si>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</si>
  <si>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</si>
  <si>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</si>
  <si>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</si>
  <si>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</si>
  <si>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</si>
  <si>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</si>
  <si>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</si>
  <si>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</si>
  <si>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</si>
  <si>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</si>
  <si>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</si>
  <si>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</si>
  <si>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</si>
  <si>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</si>
  <si>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</si>
  <si>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</si>
  <si>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</si>
  <si>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</si>
  <si>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</si>
  <si>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</si>
  <si>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</si>
  <si>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</si>
  <si>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</si>
  <si>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</si>
  <si>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</si>
  <si>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</si>
  <si>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</si>
  <si>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</si>
  <si>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</si>
  <si>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</si>
  <si>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</si>
  <si>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</si>
  <si>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</si>
  <si>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</si>
  <si>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</si>
  <si>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</si>
  <si>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</si>
  <si>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</si>
  <si>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</si>
  <si>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</si>
  <si>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</si>
  <si>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</si>
  <si>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</si>
  <si>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</si>
  <si>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</si>
  <si>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</si>
  <si>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</si>
  <si>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</si>
  <si>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</si>
  <si>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</si>
  <si>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</si>
  <si>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</si>
  <si>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</si>
  <si>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</si>
  <si>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</si>
  <si>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</si>
  <si>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</si>
  <si>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</si>
  <si>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</si>
  <si>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</si>
  <si>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</si>
  <si>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</si>
  <si>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</si>
  <si>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</si>
  <si>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</si>
  <si>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</si>
  <si>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</si>
  <si>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</si>
  <si>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</si>
  <si>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</si>
  <si>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</si>
  <si>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</si>
  <si>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</si>
  <si>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</si>
  <si>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</si>
  <si>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</si>
  <si>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</si>
  <si>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</si>
  <si>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</si>
  <si>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</si>
  <si>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</si>
  <si>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</si>
  <si>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</si>
  <si>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</si>
  <si>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</si>
  <si>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</si>
  <si>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</si>
  <si>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</si>
  <si>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</si>
  <si>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</si>
  <si>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</si>
  <si>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</si>
  <si>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</si>
  <si>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</si>
  <si>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</si>
  <si>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</si>
  <si>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</si>
  <si>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</si>
  <si>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</si>
  <si>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</si>
  <si>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</si>
  <si>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</si>
  <si>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</si>
  <si>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</si>
  <si>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</si>
  <si>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</si>
  <si>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</si>
  <si>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</si>
  <si>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</si>
  <si>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</si>
  <si>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</si>
  <si>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</si>
  <si>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</si>
  <si>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</si>
  <si>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</si>
  <si>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</si>
  <si>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</si>
  <si>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</si>
  <si>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</si>
  <si>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</si>
  <si>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</si>
  <si>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</si>
  <si>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</si>
  <si>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</si>
  <si>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</si>
  <si>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</si>
  <si>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</si>
  <si>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</si>
  <si>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</si>
  <si>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</si>
  <si>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</si>
  <si>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</si>
  <si>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</si>
  <si>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</si>
  <si>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</si>
  <si>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</si>
  <si>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</si>
  <si>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</si>
  <si>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</si>
  <si>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</si>
  <si>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</si>
  <si>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</si>
  <si>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</si>
  <si>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</si>
  <si>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</si>
  <si>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</si>
  <si>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</si>
  <si>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</si>
  <si>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</si>
  <si>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</si>
  <si>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</si>
  <si>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</si>
  <si>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</si>
  <si>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</si>
  <si>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</si>
  <si>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</si>
  <si>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</si>
  <si>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</si>
  <si>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</si>
  <si>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</si>
  <si>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</si>
  <si>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</si>
  <si>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</si>
  <si>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</si>
  <si>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</si>
  <si>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</si>
  <si>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</si>
  <si>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</si>
  <si>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</si>
  <si>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</si>
  <si>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</si>
  <si>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</si>
  <si>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</si>
  <si>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</si>
  <si>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</si>
  <si>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</si>
  <si>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</si>
  <si>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</si>
  <si>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</si>
  <si>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</si>
  <si>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</si>
  <si>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</si>
  <si>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</si>
  <si>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</si>
  <si>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</si>
  <si>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</si>
  <si>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</si>
  <si>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</si>
  <si>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</si>
  <si>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</si>
  <si>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</si>
  <si>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</si>
  <si>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</si>
  <si>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</si>
  <si>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</si>
  <si>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</si>
  <si>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</si>
  <si>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</si>
  <si>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</si>
  <si>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</si>
  <si>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</si>
  <si>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</si>
  <si>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</si>
  <si>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</si>
  <si>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</si>
  <si>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</si>
  <si>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</si>
  <si>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</si>
  <si>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</si>
  <si>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</si>
  <si>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</si>
  <si>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</si>
  <si>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</si>
  <si>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</si>
  <si>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</si>
  <si>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</si>
  <si>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</si>
  <si>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</si>
  <si>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</si>
  <si>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</si>
  <si>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</si>
  <si>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</si>
  <si>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</si>
  <si>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</si>
  <si>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</si>
  <si>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</si>
  <si>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</si>
  <si>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</si>
  <si>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</si>
  <si>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</si>
  <si>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</si>
  <si>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</si>
  <si>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</si>
  <si>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</si>
  <si>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</si>
  <si>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</si>
  <si>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</si>
  <si>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</si>
  <si>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</si>
  <si>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</si>
  <si>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</si>
  <si>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</si>
  <si>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</si>
  <si>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</si>
  <si>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</si>
  <si>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</si>
  <si>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</si>
  <si>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</si>
  <si>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</si>
  <si>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</si>
  <si>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</si>
  <si>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</si>
  <si>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</si>
  <si>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</si>
  <si>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</si>
  <si>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</si>
  <si>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</si>
  <si>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</si>
  <si>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</si>
  <si>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</si>
  <si>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</si>
  <si>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</si>
  <si>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</si>
  <si>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</si>
  <si>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</si>
  <si>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</si>
  <si>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</si>
  <si>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</si>
  <si>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</si>
  <si>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</si>
  <si>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</si>
  <si>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</si>
  <si>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</si>
  <si>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</si>
  <si>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</si>
  <si>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</si>
  <si>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</si>
  <si>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</si>
  <si>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</si>
  <si>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</si>
  <si>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</si>
  <si>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</si>
  <si>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</si>
  <si>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</si>
  <si>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</si>
  <si>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</si>
  <si>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</si>
  <si>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</si>
  <si>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</si>
  <si>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</si>
  <si>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</si>
  <si>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</si>
  <si>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</si>
  <si>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</si>
  <si>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</si>
  <si>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</si>
  <si>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</si>
  <si>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</si>
  <si>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</si>
  <si>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</si>
  <si>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</si>
  <si>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</si>
  <si>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</si>
  <si>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</si>
  <si>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</si>
  <si>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</si>
  <si>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</si>
  <si>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</si>
  <si>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</si>
  <si>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</si>
  <si>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</si>
  <si>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</si>
  <si>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</si>
  <si>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</si>
  <si>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</si>
  <si>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</si>
  <si>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</si>
  <si>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</si>
  <si>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</si>
  <si>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</si>
  <si>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</si>
  <si>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</si>
  <si>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</si>
  <si>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</si>
  <si>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</si>
  <si>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</si>
  <si>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</si>
  <si>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</si>
  <si>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</si>
  <si>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</si>
  <si>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</si>
  <si>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</si>
  <si>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</si>
  <si>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</si>
  <si>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</si>
  <si>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</si>
  <si>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</si>
  <si>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</si>
  <si>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</si>
  <si>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</si>
  <si>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</si>
  <si>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</si>
  <si>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</si>
  <si>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</si>
  <si>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</si>
  <si>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</si>
  <si>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</si>
  <si>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</si>
  <si>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</si>
  <si>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</si>
  <si>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</si>
  <si>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</si>
  <si>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</si>
  <si>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</si>
  <si>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</si>
  <si>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</si>
  <si>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</si>
  <si>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</si>
  <si>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</si>
  <si>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</si>
  <si>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</si>
  <si>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</si>
  <si>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</si>
  <si>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</si>
  <si>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</si>
  <si>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</si>
  <si>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</si>
  <si>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</si>
  <si>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</si>
  <si>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</si>
  <si>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</si>
  <si>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</si>
  <si>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</si>
  <si>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</si>
  <si>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</si>
  <si>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</si>
  <si>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</si>
  <si>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</si>
  <si>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</si>
  <si>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</si>
  <si>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</si>
  <si>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</si>
  <si>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</si>
  <si>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</si>
  <si>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</si>
  <si>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</si>
  <si>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</si>
  <si>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</si>
  <si>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</si>
  <si>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</si>
  <si>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</si>
  <si>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</si>
  <si>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</si>
  <si>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</si>
  <si>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</si>
  <si>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</si>
  <si>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</si>
  <si>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</si>
  <si>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</si>
  <si>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</si>
  <si>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</si>
  <si>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</si>
  <si>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</si>
  <si>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</si>
  <si>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</si>
  <si>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</si>
  <si>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</si>
  <si>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</si>
  <si>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</si>
  <si>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</si>
  <si>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</si>
  <si>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</si>
  <si>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</si>
  <si>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</si>
  <si>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</si>
  <si>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</si>
  <si>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</si>
  <si>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</si>
  <si>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</si>
  <si>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</si>
  <si>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</si>
  <si>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</si>
  <si>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</si>
  <si>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</si>
  <si>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</si>
  <si>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</si>
  <si>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</si>
  <si>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</si>
  <si>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</si>
  <si>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</si>
  <si>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</si>
  <si>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</si>
  <si>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</si>
  <si>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</si>
  <si>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</si>
  <si>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</si>
  <si>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</si>
  <si>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</si>
  <si>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</si>
  <si>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</si>
  <si>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</si>
  <si>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</si>
  <si>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</si>
  <si>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</si>
  <si>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</si>
  <si>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</si>
  <si>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</si>
  <si>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</si>
  <si>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</si>
  <si>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</si>
  <si>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</si>
  <si>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</si>
  <si>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</si>
  <si>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</si>
  <si>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</si>
  <si>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</si>
  <si>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</si>
  <si>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</si>
  <si>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</si>
  <si>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</si>
  <si>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</si>
  <si>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</si>
  <si>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</si>
  <si>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</si>
  <si>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</si>
  <si>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</si>
  <si>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</si>
  <si>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</si>
  <si>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</si>
  <si>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</si>
  <si>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</si>
  <si>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</si>
  <si>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</si>
  <si>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</si>
  <si>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</si>
  <si>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</si>
  <si>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</si>
  <si>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</si>
  <si>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</si>
  <si>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</si>
  <si>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</si>
  <si>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</si>
  <si>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</si>
  <si>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</si>
  <si>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</si>
  <si>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</si>
  <si>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</si>
  <si>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</si>
  <si>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</si>
  <si>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</si>
  <si>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</si>
  <si>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</si>
  <si>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</si>
  <si>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</si>
  <si>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</si>
  <si>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</si>
  <si>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</si>
  <si>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</si>
  <si>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</si>
  <si>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</si>
  <si>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</si>
  <si>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</si>
  <si>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</si>
  <si>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</si>
  <si>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</si>
  <si>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</si>
  <si>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</si>
  <si>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</si>
  <si>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</si>
  <si>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</si>
  <si>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</si>
  <si>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</si>
  <si>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</si>
  <si>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</si>
  <si>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</si>
  <si>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</si>
  <si>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</si>
  <si>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</si>
  <si>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</si>
  <si>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</si>
  <si>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</si>
  <si>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</si>
  <si>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</si>
  <si>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</si>
  <si>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</si>
  <si>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</si>
  <si>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</si>
  <si>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</si>
  <si>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</si>
  <si>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</si>
  <si>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</si>
  <si>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</si>
  <si>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</si>
  <si>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</si>
  <si>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</si>
  <si>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</si>
  <si>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</si>
  <si>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</si>
  <si>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</si>
  <si>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</si>
  <si>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</si>
  <si>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</si>
  <si>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</si>
  <si>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</si>
  <si>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</si>
  <si>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</si>
  <si>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</si>
  <si>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</si>
  <si>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</si>
  <si>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</si>
  <si>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</si>
  <si>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</si>
  <si>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</si>
  <si>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</si>
  <si>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</si>
  <si>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</si>
  <si>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</si>
  <si>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</si>
  <si>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</si>
  <si>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</si>
  <si>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</si>
  <si>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</si>
  <si>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</si>
  <si>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</si>
  <si>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</si>
  <si>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</si>
  <si>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</si>
  <si>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</si>
  <si>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</si>
  <si>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</si>
  <si>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</si>
  <si>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</si>
  <si>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</si>
  <si>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</si>
  <si>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</si>
  <si>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</si>
  <si>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</si>
  <si>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</si>
  <si>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</si>
  <si>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</si>
  <si>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</si>
  <si>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</si>
  <si>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</si>
  <si>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</si>
  <si>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</si>
  <si>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</si>
  <si>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</si>
  <si>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</si>
  <si>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</si>
  <si>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</si>
  <si>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</si>
  <si>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</si>
  <si>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</si>
  <si>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</si>
  <si>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</si>
  <si>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</si>
  <si>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</si>
  <si>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</si>
  <si>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</si>
  <si>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</si>
  <si>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</si>
  <si>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</si>
  <si>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</si>
  <si>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</si>
  <si>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</si>
  <si>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</si>
  <si>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</si>
  <si>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</si>
  <si>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</si>
  <si>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</si>
  <si>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</si>
  <si>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</si>
  <si>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</si>
  <si>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</si>
  <si>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</si>
  <si>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</si>
  <si>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</si>
  <si>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</si>
  <si>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</si>
  <si>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</si>
  <si>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</si>
  <si>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</si>
  <si>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</si>
  <si>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</si>
  <si>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</si>
  <si>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</si>
  <si>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</si>
  <si>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</si>
  <si>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</si>
  <si>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</si>
  <si>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</si>
  <si>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</si>
  <si>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</si>
  <si>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</si>
  <si>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</si>
  <si>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</si>
  <si>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</si>
  <si>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</si>
  <si>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</si>
  <si>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</si>
  <si>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</si>
  <si>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</si>
  <si>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</si>
  <si>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</si>
  <si>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</si>
  <si>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</si>
  <si>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</si>
  <si>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</si>
  <si>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</si>
  <si>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</si>
  <si>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</si>
  <si>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</si>
  <si>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</si>
  <si>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</si>
  <si>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</si>
  <si>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</si>
  <si>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</si>
  <si>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</si>
  <si>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</si>
  <si>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</si>
  <si>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</si>
  <si>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</si>
  <si>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</si>
  <si>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</si>
  <si>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</si>
  <si>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</si>
  <si>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</si>
  <si>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</si>
  <si>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</si>
  <si>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</si>
  <si>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</si>
  <si>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</si>
  <si>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</si>
  <si>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</si>
  <si>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</si>
  <si>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</si>
  <si>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</si>
  <si>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</si>
  <si>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</si>
  <si>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</si>
  <si>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</si>
  <si>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</si>
  <si>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</si>
  <si>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</si>
  <si>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</si>
  <si>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</si>
  <si>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</si>
  <si>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</si>
  <si>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</si>
  <si>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</si>
  <si>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</si>
  <si>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</si>
  <si>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</si>
  <si>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</si>
  <si>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</si>
  <si>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</si>
  <si>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</si>
  <si>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</si>
  <si>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</si>
  <si>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</si>
  <si>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</si>
  <si>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</si>
  <si>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</si>
  <si>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</si>
  <si>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</si>
  <si>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</si>
  <si>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</si>
  <si>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</si>
  <si>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</si>
  <si>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</si>
  <si>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</si>
  <si>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MAES062Z21O4RZ2U7M96</t>
  </si>
  <si>
    <t>DDBO GTM 3470</t>
  </si>
  <si>
    <t>Danske Bank DDBO GTM 3470</t>
  </si>
  <si>
    <t>GTM 3470</t>
  </si>
  <si>
    <t>SE0010947655</t>
  </si>
  <si>
    <t>DANSKEBANK/ZERO DEBT 20231113</t>
  </si>
  <si>
    <t>DEMYRS</t>
  </si>
  <si>
    <t>TEL2B SS</t>
  </si>
  <si>
    <t>SEBA SS</t>
  </si>
  <si>
    <t>SKAB SS</t>
  </si>
  <si>
    <t>NDA SS</t>
  </si>
  <si>
    <t>DDBO_GTM_3470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</si>
</sst>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K7" activePane="bottomRight" state="frozen"/>
      <selection pane="topRight" activeCell="E1" sqref="E1"/>
      <selection pane="bottomLeft" activeCell="A7" sqref="A7"/>
      <selection pane="bottomRight" activeCell="Q16" sqref="Q16"/>
    </sheetView>
  </sheetViews>
  <sheetFormatPr defaultColWidth="9.140625" defaultRowHeight="12.75"/>
  <cols>
    <col min="1" max="1" width="28.7109375" style="55" bestFit="1"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4.5703125"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440</v>
      </c>
      <c r="D2" s="64" t="s">
        <v>454</v>
      </c>
      <c r="E2" s="65">
        <v>10000</v>
      </c>
      <c r="F2" s="65" t="s">
        <v>34</v>
      </c>
      <c r="G2" s="64" t="s">
        <v>263</v>
      </c>
      <c r="H2" s="3">
        <v>43416</v>
      </c>
      <c r="I2" s="64" t="s">
        <v>2741</v>
      </c>
      <c r="J2" s="219" t="str">
        <f>IF(C2="-","",VLOOKUP(C2,BondIssuerTable,2,0))</f>
        <v>DANSKE</v>
      </c>
      <c r="K2" s="219" t="str">
        <f>IF(D2="-","",VLOOKUP(D2,BondIssuingAgentsTable,2,0))</f>
        <v>GTM</v>
      </c>
      <c r="L2" s="95" t="str">
        <f>IF(D2="-","",VLOOKUP(D2,BondIssuingAgentsTable,3,0))</f>
        <v>ST</v>
      </c>
      <c r="M2" s="190" t="s">
        <v>2446</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2742</v>
      </c>
      <c r="B7" s="64" t="s">
        <v>2743</v>
      </c>
      <c r="C7" s="64" t="s">
        <v>2744</v>
      </c>
      <c r="D7" s="64" t="s">
        <v>2745</v>
      </c>
      <c r="E7" s="64" t="s">
        <v>2746</v>
      </c>
      <c r="F7" s="64" t="s">
        <v>2747</v>
      </c>
      <c r="G7" s="69">
        <v>100</v>
      </c>
      <c r="H7" s="69" t="s">
        <v>1375</v>
      </c>
      <c r="I7" s="65">
        <v>15750000</v>
      </c>
      <c r="J7" s="3">
        <v>43416</v>
      </c>
      <c r="K7" s="70">
        <v>45242</v>
      </c>
      <c r="L7" s="70">
        <v>45231</v>
      </c>
      <c r="M7" s="244">
        <v>1230</v>
      </c>
      <c r="N7" s="244"/>
      <c r="O7" s="245" t="str">
        <f t="shared" ref="O7:O38" si="0">IF(M7="-","",VLOOKUP(M7,EUSIPA_Table,2,0))</f>
        <v>Barrier Reverse Convertibles</v>
      </c>
      <c r="P7" s="72" t="s">
        <v>2752</v>
      </c>
      <c r="Q7" s="104" t="s">
        <v>2748</v>
      </c>
      <c r="R7" s="71">
        <v>25</v>
      </c>
      <c r="S7" s="104" t="s">
        <v>2749</v>
      </c>
      <c r="T7" s="71">
        <v>25</v>
      </c>
      <c r="U7" s="104" t="s">
        <v>2750</v>
      </c>
      <c r="V7" s="71">
        <v>25</v>
      </c>
      <c r="W7" s="104" t="s">
        <v>2751</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2520</v>
      </c>
      <c r="C1" s="321"/>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4" t="s">
        <v>2495</v>
      </c>
      <c r="B5" s="314"/>
      <c r="C5" s="314"/>
      <c r="D5" s="266" t="s">
        <v>2496</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2018-11-09T09:38:21Z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